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52D9AA1F-3057-474C-92E4-14DE07627E7C}"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20" i="11"/>
  <c r="E31" i="11"/>
  <c r="E19" i="11"/>
  <c r="G26" i="11" l="1"/>
  <c r="G23" i="11" l="1"/>
  <c r="G22" i="11"/>
  <c r="G12" i="11"/>
  <c r="G22" i="1" l="1"/>
  <c r="G26" i="1"/>
  <c r="G28" i="1" l="1"/>
  <c r="G17" i="11" l="1"/>
  <c r="G17" i="1"/>
  <c r="G16" i="11" l="1"/>
  <c r="G38" i="11" l="1"/>
  <c r="G29" i="11"/>
  <c r="G21" i="11"/>
  <c r="G14" i="11"/>
  <c r="G19" i="11"/>
  <c r="G30" i="11"/>
  <c r="G28" i="11"/>
  <c r="G33" i="11"/>
  <c r="G25" i="11"/>
  <c r="G35" i="11"/>
  <c r="G20" i="11"/>
  <c r="G18" i="11"/>
  <c r="G32" i="11"/>
  <c r="G27" i="11"/>
  <c r="G13" i="11"/>
  <c r="G34" i="11"/>
  <c r="G15" i="11"/>
  <c r="G39" i="11"/>
  <c r="G11" i="11"/>
  <c r="G31" i="11"/>
  <c r="G24" i="11"/>
  <c r="G36" i="11"/>
  <c r="G37" i="11"/>
  <c r="G29" i="1"/>
  <c r="G32" i="1"/>
  <c r="G34" i="1"/>
  <c r="G13" i="1"/>
  <c r="G18" i="1"/>
  <c r="G14" i="1"/>
  <c r="G11" i="1"/>
  <c r="G31" i="1"/>
  <c r="G36" i="1"/>
  <c r="G15" i="1"/>
  <c r="G24" i="1"/>
  <c r="G27" i="1"/>
  <c r="G25" i="1"/>
  <c r="G20" i="1"/>
  <c r="G21" i="1"/>
  <c r="G19" i="1"/>
  <c r="G23" i="1"/>
  <c r="G35" i="1"/>
  <c r="G39" i="1"/>
  <c r="G16" i="1"/>
  <c r="G30" i="1"/>
  <c r="G33" i="1"/>
  <c r="G37" i="1"/>
  <c r="G12" i="1"/>
  <c r="G38" i="1"/>
  <c r="E38" i="11" l="1"/>
  <c r="F38" i="11"/>
  <c r="F12" i="12" l="1"/>
  <c r="E12" i="12" l="1"/>
</calcChain>
</file>

<file path=xl/sharedStrings.xml><?xml version="1.0" encoding="utf-8"?>
<sst xmlns="http://schemas.openxmlformats.org/spreadsheetml/2006/main" count="159" uniqueCount="81">
  <si>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</si>
  <si>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</si>
  <si>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</si>
  <si>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</si>
  <si>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</si>
  <si>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</si>
  <si>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</si>
  <si>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</si>
  <si>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</si>
  <si>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</si>
  <si>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</si>
  <si>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</si>
  <si>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</si>
  <si>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</si>
  <si>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</si>
  <si>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</si>
  <si>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</si>
  <si>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</si>
  <si>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</si>
  <si>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</si>
  <si>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</si>
  <si>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</si>
  <si>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</si>
  <si>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</si>
  <si>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</si>
  <si>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</si>
  <si>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</si>
  <si>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</si>
  <si>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</si>
  <si>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</si>
  <si>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</si>
  <si>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</si>
  <si>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</si>
  <si>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</si>
  <si>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</si>
  <si>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</si>
  <si>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</si>
  <si>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</si>
  <si>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</si>
  <si>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</si>
  <si>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</si>
  <si>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</si>
  <si>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</si>
  <si>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</si>
  <si>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</si>
  <si>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</si>
  <si>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</si>
  <si>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</si>
  <si>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</si>
  <si>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</si>
  <si>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</si>
  <si>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</si>
  <si>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</si>
  <si>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</si>
  <si>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</si>
  <si>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</si>
  <si>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</si>
  <si>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</si>
  <si>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</si>
  <si>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</si>
  <si>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</si>
  <si>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</si>
  <si>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Specific sow quotations</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</si>
  <si>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</si>
  <si>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</si>
  <si>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</si>
  <si>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EU grade E pig reference prices</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</si>
  <si>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</si>
  <si>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</si>
  <si>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</si>
  <si>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</si>
  <si>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</si>
  <si>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</si>
  <si>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</si>
  <si>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</si>
  <si>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</si>
  <si>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r>
      <t xml:space="preserve">Last updated: </t>
    </r>
    <r>
      <rPr>
        <sz val="12"/>
        <color rgb="FF575756"/>
        <rFont val="Arial"/>
        <family val="2"/>
      </rPr>
      <t xml:space="preserve"> 29/01/2026</t>
    </r>
  </si>
  <si>
    <t>(*)</t>
  </si>
  <si>
    <t>c</t>
  </si>
  <si>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</sst>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27802</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16372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1774" cy="343397"/>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6" sqref="A6"/>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46047</v>
      </c>
      <c r="F7" s="144"/>
      <c r="G7" s="145"/>
      <c r="H7" s="77"/>
      <c r="I7" s="126">
        <f>D7</f>
        <v>46047</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44</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46040</v>
      </c>
      <c r="K10" s="112">
        <f>D7-364</f>
        <v>45683</v>
      </c>
      <c r="L10" s="15"/>
      <c r="M10" s="95"/>
      <c r="N10" s="15"/>
      <c r="O10" s="15"/>
      <c r="S10" s="105"/>
      <c r="T10" s="106"/>
      <c r="U10" s="106"/>
      <c r="Y10" s="16"/>
    </row>
    <row r="11" spans="1:15421" s="17" customFormat="1" ht="15" customHeight="1" x14ac:dyDescent="0.35">
      <c r="B11" s="18" t="s">
        <v>23</v>
      </c>
      <c r="C11" s="43">
        <v>2</v>
      </c>
      <c r="D11" s="19">
        <v>135.21</v>
      </c>
      <c r="E11" s="127">
        <f t="shared" ref="E11:E27" si="0">IFERROR(IF(D11="na","na",IF(D11="","",IF(J11="","",D11/J11*100-100))),"na")</f>
        <v>-0.67582457944610042</v>
      </c>
      <c r="F11" s="127">
        <f t="shared" ref="F11:F39" si="1">IF(D11="na","na",IF(ISERROR(IF(D11="","",IF(K11="","",D11/K11*100-100))),0,IF(D11="","",IF(K11="","",D11/K11*100-100))))</f>
        <v>-20.911324286382779</v>
      </c>
      <c r="G11" s="19">
        <f t="shared" ref="G11:G19" si="2">IF(D11="na","na",D11*$D$41)</f>
        <v>117.61531585714287</v>
      </c>
      <c r="H11" s="128"/>
      <c r="I11" s="129"/>
      <c r="J11" s="19">
        <v>136.13</v>
      </c>
      <c r="K11" s="19">
        <v>170.96</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218.95000000000002</v>
      </c>
      <c r="E12" s="130">
        <f t="shared" si="0"/>
        <v>2.2841480127922864E-2</v>
      </c>
      <c r="F12" s="130">
        <f t="shared" si="1"/>
        <v>-14.115025849827802</v>
      </c>
      <c r="G12" s="23">
        <f>IF(D12="na","na",D12*$D$41)</f>
        <v>190.45834928571432</v>
      </c>
      <c r="H12" s="128"/>
      <c r="I12" s="131"/>
      <c r="J12" s="23">
        <v>218.9</v>
      </c>
      <c r="K12" s="23">
        <v>254.93400000000003</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147.82850000000002</v>
      </c>
      <c r="E13" s="127">
        <f t="shared" si="0"/>
        <v>0.6140493567183114</v>
      </c>
      <c r="F13" s="127">
        <f t="shared" si="1"/>
        <v>-16.994628150914863</v>
      </c>
      <c r="G13" s="19">
        <f t="shared" si="2"/>
        <v>128.59178847857146</v>
      </c>
      <c r="H13" s="128"/>
      <c r="I13" s="129"/>
      <c r="J13" s="19">
        <v>146.9263</v>
      </c>
      <c r="K13" s="19">
        <v>178.0951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151.13730000000001</v>
      </c>
      <c r="E14" s="130">
        <f t="shared" si="0"/>
        <v>-1.8001675027727657</v>
      </c>
      <c r="F14" s="130">
        <f t="shared" si="1"/>
        <v>-8.5438091693821434</v>
      </c>
      <c r="G14" s="23">
        <f t="shared" si="2"/>
        <v>131.47001906142859</v>
      </c>
      <c r="H14" s="128"/>
      <c r="I14" s="131"/>
      <c r="J14" s="23">
        <v>153.90790000000001</v>
      </c>
      <c r="K14" s="23">
        <v>165.25650000000002</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154.44</v>
      </c>
      <c r="E15" s="127">
        <f t="shared" si="0"/>
        <v>-0.45120536289803681</v>
      </c>
      <c r="F15" s="127">
        <f t="shared" si="1"/>
        <v>-15.058849411505875</v>
      </c>
      <c r="G15" s="19">
        <f t="shared" si="2"/>
        <v>134.34294342857143</v>
      </c>
      <c r="H15" s="128"/>
      <c r="I15" s="129"/>
      <c r="J15" s="19">
        <v>155.14000000000001</v>
      </c>
      <c r="K15" s="19">
        <v>181.82</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147.24</v>
      </c>
      <c r="E16" s="130">
        <f t="shared" si="0"/>
        <v>-4.0719265098703517</v>
      </c>
      <c r="F16" s="130">
        <f t="shared" si="1"/>
        <v>-18.172724241413789</v>
      </c>
      <c r="G16" s="23">
        <f t="shared" si="2"/>
        <v>128.07986914285715</v>
      </c>
      <c r="H16" s="128"/>
      <c r="I16" s="131"/>
      <c r="J16" s="23">
        <v>153.49</v>
      </c>
      <c r="K16" s="23">
        <v>179.94</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71</v>
      </c>
      <c r="E17" s="127" t="str">
        <f t="shared" si="0"/>
        <v>na</v>
      </c>
      <c r="F17" s="127" t="str">
        <f t="shared" si="1"/>
        <v>na</v>
      </c>
      <c r="G17" s="19" t="str">
        <f t="shared" si="2"/>
        <v>na</v>
      </c>
      <c r="H17" s="128"/>
      <c r="I17" s="129"/>
      <c r="J17" s="19" t="s">
        <v>77</v>
      </c>
      <c r="K17" s="19">
        <v>287.54000000000002</v>
      </c>
      <c r="L17" s="37"/>
      <c r="M17" s="96">
        <v>10</v>
      </c>
      <c r="N17" s="37"/>
      <c r="O17" s="6"/>
      <c r="P17" s="38"/>
      <c r="Q17" s="38"/>
      <c r="R17" s="38"/>
      <c r="S17" s="107">
        <v>44374</v>
      </c>
    </row>
    <row r="18" spans="2:19" s="17" customFormat="1" ht="15" customHeight="1" x14ac:dyDescent="0.35">
      <c r="B18" s="22" t="s">
        <v>1</v>
      </c>
      <c r="C18" s="44">
        <v>9</v>
      </c>
      <c r="D18" s="23">
        <v>127.82000000000001</v>
      </c>
      <c r="E18" s="130">
        <f t="shared" si="0"/>
        <v>-0.9914794732765273</v>
      </c>
      <c r="F18" s="130">
        <f t="shared" si="1"/>
        <v>-33.274169972854452</v>
      </c>
      <c r="G18" s="23">
        <f t="shared" si="2"/>
        <v>111.18696600000001</v>
      </c>
      <c r="H18" s="128"/>
      <c r="I18" s="131"/>
      <c r="J18" s="23">
        <v>129.1</v>
      </c>
      <c r="K18" s="23">
        <v>191.56</v>
      </c>
      <c r="L18" s="39"/>
      <c r="M18" s="97">
        <v>11</v>
      </c>
      <c r="N18" s="39"/>
      <c r="O18" s="6"/>
      <c r="P18" s="38"/>
      <c r="Q18" s="38"/>
      <c r="R18" s="38"/>
      <c r="S18" s="107">
        <v>44367</v>
      </c>
    </row>
    <row r="19" spans="2:19" s="17" customFormat="1" ht="15" customHeight="1" x14ac:dyDescent="0.35">
      <c r="B19" s="18" t="s">
        <v>25</v>
      </c>
      <c r="C19" s="43">
        <v>10</v>
      </c>
      <c r="D19" s="19">
        <v>158</v>
      </c>
      <c r="E19" s="127">
        <f t="shared" si="0"/>
        <v>-0.62893081761006897</v>
      </c>
      <c r="F19" s="127">
        <f t="shared" si="1"/>
        <v>-14.594594594594597</v>
      </c>
      <c r="G19" s="19">
        <f t="shared" si="2"/>
        <v>137.43968571428573</v>
      </c>
      <c r="H19" s="128"/>
      <c r="I19" s="129"/>
      <c r="J19" s="19">
        <v>159</v>
      </c>
      <c r="K19" s="19">
        <v>185</v>
      </c>
      <c r="L19" s="37"/>
      <c r="M19" s="96">
        <v>12</v>
      </c>
      <c r="N19" s="37"/>
      <c r="O19" s="6"/>
      <c r="P19" s="38"/>
      <c r="Q19" s="38"/>
      <c r="R19" s="38"/>
      <c r="S19" s="107">
        <v>44360</v>
      </c>
    </row>
    <row r="20" spans="2:19" s="17" customFormat="1" ht="15" customHeight="1" x14ac:dyDescent="0.35">
      <c r="B20" s="22" t="s">
        <v>17</v>
      </c>
      <c r="C20" s="44">
        <v>11</v>
      </c>
      <c r="D20" s="23">
        <v>138.15</v>
      </c>
      <c r="E20" s="130">
        <f t="shared" si="0"/>
        <v>2.2878720568636197</v>
      </c>
      <c r="F20" s="130">
        <f t="shared" si="1"/>
        <v>-16.731963112530892</v>
      </c>
      <c r="G20" s="23">
        <f>IF(D20="na","na",D20*$D$41)</f>
        <v>120.17273785714286</v>
      </c>
      <c r="H20" s="128"/>
      <c r="I20" s="131"/>
      <c r="J20" s="23">
        <v>135.06</v>
      </c>
      <c r="K20" s="23">
        <v>165.91</v>
      </c>
      <c r="L20" s="39"/>
      <c r="M20" s="97">
        <v>13</v>
      </c>
      <c r="N20" s="39"/>
      <c r="O20" s="6"/>
      <c r="P20" s="38"/>
      <c r="Q20" s="38"/>
      <c r="R20" s="38"/>
      <c r="S20" s="107">
        <v>44353</v>
      </c>
    </row>
    <row r="21" spans="2:19" s="17" customFormat="1" ht="15" customHeight="1" x14ac:dyDescent="0.35">
      <c r="B21" s="18" t="s">
        <v>2</v>
      </c>
      <c r="C21" s="43">
        <v>12</v>
      </c>
      <c r="D21" s="19">
        <v>169.3</v>
      </c>
      <c r="E21" s="127">
        <f t="shared" si="0"/>
        <v>-1.9460210818950401</v>
      </c>
      <c r="F21" s="127">
        <f t="shared" si="1"/>
        <v>-15.125081465884591</v>
      </c>
      <c r="G21" s="19">
        <f>IF(D21="na","na",D21*$D$41)</f>
        <v>147.26923285714287</v>
      </c>
      <c r="H21" s="128"/>
      <c r="I21" s="129"/>
      <c r="J21" s="19">
        <v>172.66</v>
      </c>
      <c r="K21" s="19">
        <v>199.47</v>
      </c>
      <c r="L21" s="37"/>
      <c r="M21" s="96">
        <v>14</v>
      </c>
      <c r="N21" s="37"/>
      <c r="O21" s="6"/>
      <c r="P21" s="38"/>
      <c r="Q21" s="38"/>
      <c r="R21" s="38"/>
      <c r="S21" s="107">
        <v>44346</v>
      </c>
    </row>
    <row r="22" spans="2:19" s="17" customFormat="1" ht="15" customHeight="1" x14ac:dyDescent="0.35">
      <c r="B22" s="22" t="s">
        <v>3</v>
      </c>
      <c r="C22" s="44">
        <v>13</v>
      </c>
      <c r="D22" s="23" t="s">
        <v>71</v>
      </c>
      <c r="E22" s="130" t="str">
        <f t="shared" si="0"/>
        <v>na</v>
      </c>
      <c r="F22" s="130" t="str">
        <f t="shared" si="1"/>
        <v>na</v>
      </c>
      <c r="G22" s="23" t="str">
        <f t="shared" ref="G22:G28" si="3">IF(D22="na","na",D22*$D$41)</f>
        <v>na</v>
      </c>
      <c r="H22" s="128"/>
      <c r="I22" s="131"/>
      <c r="J22" s="23" t="s">
        <v>71</v>
      </c>
      <c r="K22" s="23" t="s">
        <v>71</v>
      </c>
      <c r="L22" s="39"/>
      <c r="M22" s="97">
        <v>15</v>
      </c>
      <c r="N22" s="39"/>
      <c r="O22" s="6"/>
      <c r="P22" s="38"/>
      <c r="Q22" s="38"/>
      <c r="R22" s="38"/>
      <c r="S22" s="107">
        <v>44339</v>
      </c>
    </row>
    <row r="23" spans="2:19" s="17" customFormat="1" ht="15" customHeight="1" x14ac:dyDescent="0.35">
      <c r="B23" s="18" t="s">
        <v>6</v>
      </c>
      <c r="C23" s="43">
        <v>14</v>
      </c>
      <c r="D23" s="19">
        <v>169.85</v>
      </c>
      <c r="E23" s="127">
        <f t="shared" si="0"/>
        <v>9.428958689375122E-2</v>
      </c>
      <c r="F23" s="127">
        <f t="shared" si="1"/>
        <v>-23.428906320440007</v>
      </c>
      <c r="G23" s="19">
        <f t="shared" si="3"/>
        <v>147.74766214285714</v>
      </c>
      <c r="H23" s="128"/>
      <c r="I23" s="129"/>
      <c r="J23" s="19">
        <v>169.69</v>
      </c>
      <c r="K23" s="19">
        <v>221.82</v>
      </c>
      <c r="L23" s="37"/>
      <c r="M23" s="96">
        <v>16</v>
      </c>
      <c r="N23" s="37"/>
      <c r="O23" s="6"/>
      <c r="P23" s="38"/>
      <c r="Q23" s="38"/>
      <c r="R23" s="38"/>
      <c r="S23" s="107">
        <v>44332</v>
      </c>
    </row>
    <row r="24" spans="2:19" s="17" customFormat="1" ht="15" customHeight="1" x14ac:dyDescent="0.35">
      <c r="B24" s="22" t="s">
        <v>20</v>
      </c>
      <c r="C24" s="44">
        <v>15</v>
      </c>
      <c r="D24" s="23">
        <v>161.02000000000001</v>
      </c>
      <c r="E24" s="130">
        <f t="shared" si="0"/>
        <v>-1.1298047402677156</v>
      </c>
      <c r="F24" s="130">
        <f t="shared" si="1"/>
        <v>-14.560118858113128</v>
      </c>
      <c r="G24" s="23">
        <f t="shared" si="3"/>
        <v>140.06669742857144</v>
      </c>
      <c r="H24" s="128"/>
      <c r="I24" s="131"/>
      <c r="J24" s="23">
        <v>162.86000000000001</v>
      </c>
      <c r="K24" s="23">
        <v>188.46</v>
      </c>
      <c r="L24" s="39"/>
      <c r="M24" s="97">
        <v>17</v>
      </c>
      <c r="N24" s="39"/>
      <c r="O24" s="6"/>
      <c r="P24" s="38"/>
      <c r="Q24" s="38"/>
      <c r="R24" s="38"/>
      <c r="S24" s="107">
        <v>44325</v>
      </c>
    </row>
    <row r="25" spans="2:19" s="17" customFormat="1" ht="15" customHeight="1" x14ac:dyDescent="0.35">
      <c r="B25" s="18" t="s">
        <v>18</v>
      </c>
      <c r="C25" s="43">
        <v>16</v>
      </c>
      <c r="D25" s="19">
        <v>157.59</v>
      </c>
      <c r="E25" s="127">
        <f t="shared" si="0"/>
        <v>-1.3644614132815889</v>
      </c>
      <c r="F25" s="127">
        <f t="shared" si="1"/>
        <v>-14.194707611891531</v>
      </c>
      <c r="G25" s="19">
        <f t="shared" si="3"/>
        <v>137.08303842857143</v>
      </c>
      <c r="H25" s="128"/>
      <c r="I25" s="129"/>
      <c r="J25" s="19">
        <v>159.77000000000001</v>
      </c>
      <c r="K25" s="19">
        <v>183.66</v>
      </c>
      <c r="L25" s="37"/>
      <c r="M25" s="96">
        <v>18</v>
      </c>
      <c r="N25" s="37"/>
      <c r="O25" s="6"/>
      <c r="P25" s="38"/>
      <c r="Q25" s="38"/>
      <c r="R25" s="38"/>
      <c r="S25" s="107">
        <v>44318</v>
      </c>
    </row>
    <row r="26" spans="2:19" s="17" customFormat="1" ht="15" customHeight="1" x14ac:dyDescent="0.35">
      <c r="B26" s="22" t="s">
        <v>40</v>
      </c>
      <c r="C26" s="44">
        <v>17</v>
      </c>
      <c r="D26" s="23" t="s">
        <v>71</v>
      </c>
      <c r="E26" s="130" t="str">
        <f t="shared" si="0"/>
        <v>na</v>
      </c>
      <c r="F26" s="130" t="str">
        <f t="shared" si="1"/>
        <v>na</v>
      </c>
      <c r="G26" s="23" t="str">
        <f t="shared" si="3"/>
        <v>na</v>
      </c>
      <c r="H26" s="128"/>
      <c r="I26" s="131"/>
      <c r="J26" s="23" t="s">
        <v>78</v>
      </c>
      <c r="K26" s="23" t="s">
        <v>78</v>
      </c>
      <c r="L26" s="39"/>
      <c r="M26" s="97">
        <v>19</v>
      </c>
      <c r="N26" s="39"/>
      <c r="O26" s="6"/>
      <c r="P26" s="38"/>
      <c r="Q26" s="38"/>
      <c r="R26" s="38"/>
      <c r="S26" s="107">
        <v>44311</v>
      </c>
    </row>
    <row r="27" spans="2:19" s="17" customFormat="1" ht="15" customHeight="1" x14ac:dyDescent="0.35">
      <c r="B27" s="18" t="s">
        <v>7</v>
      </c>
      <c r="C27" s="43">
        <v>18</v>
      </c>
      <c r="D27" s="19">
        <v>138.6473</v>
      </c>
      <c r="E27" s="127">
        <f t="shared" si="0"/>
        <v>-0.61467419042213578</v>
      </c>
      <c r="F27" s="127">
        <f t="shared" si="1"/>
        <v>-21.944956752216441</v>
      </c>
      <c r="G27" s="19">
        <f t="shared" si="3"/>
        <v>120.60532491857144</v>
      </c>
      <c r="H27" s="128"/>
      <c r="I27" s="129"/>
      <c r="J27" s="19">
        <v>139.50480000000002</v>
      </c>
      <c r="K27" s="19">
        <v>177.6276</v>
      </c>
      <c r="L27" s="37"/>
      <c r="M27" s="96">
        <v>20</v>
      </c>
      <c r="N27" s="37"/>
      <c r="O27" s="6"/>
      <c r="P27" s="38"/>
      <c r="Q27" s="38"/>
      <c r="R27" s="38"/>
      <c r="S27" s="107">
        <v>44304</v>
      </c>
    </row>
    <row r="28" spans="2:19" s="17" customFormat="1" ht="15" customHeight="1" x14ac:dyDescent="0.35">
      <c r="B28" s="22" t="s">
        <v>41</v>
      </c>
      <c r="C28" s="44">
        <v>19</v>
      </c>
      <c r="D28" s="23" t="s">
        <v>71</v>
      </c>
      <c r="E28" s="130" t="str">
        <f>IFERROR(IF(D28="na","na",IF(D28="","",IF(J28="","",D28/J28*100-100))),"na")</f>
        <v>na</v>
      </c>
      <c r="F28" s="130" t="str">
        <f t="shared" si="1"/>
        <v>na</v>
      </c>
      <c r="G28" s="23" t="str">
        <f t="shared" si="3"/>
        <v>na</v>
      </c>
      <c r="H28" s="128"/>
      <c r="I28" s="131"/>
      <c r="J28" s="23" t="s">
        <v>71</v>
      </c>
      <c r="K28" s="23">
        <v>245.48000000000002</v>
      </c>
      <c r="L28" s="39"/>
      <c r="M28" s="97">
        <v>21</v>
      </c>
      <c r="N28" s="39"/>
      <c r="O28" s="6"/>
      <c r="P28" s="38"/>
      <c r="Q28" s="38"/>
      <c r="R28" s="38"/>
      <c r="S28" s="107">
        <v>44297</v>
      </c>
    </row>
    <row r="29" spans="2:19" s="17" customFormat="1" ht="15" customHeight="1" x14ac:dyDescent="0.35">
      <c r="B29" s="18" t="s">
        <v>4</v>
      </c>
      <c r="C29" s="43">
        <v>20</v>
      </c>
      <c r="D29" s="19" t="s">
        <v>71</v>
      </c>
      <c r="E29" s="127" t="str">
        <f t="shared" ref="E29:E38" si="4">IFERROR(IF(D29="na","na",IF(D29="","",IF(J29="","",D29/J29*100-100))),"na")</f>
        <v>na</v>
      </c>
      <c r="F29" s="127" t="str">
        <f t="shared" si="1"/>
        <v>na</v>
      </c>
      <c r="G29" s="19" t="str">
        <f t="shared" ref="G29:G34" si="5">IF(D29="na","na",D29*$D$41)</f>
        <v>na</v>
      </c>
      <c r="H29" s="128"/>
      <c r="I29" s="129"/>
      <c r="J29" s="19">
        <v>116.76</v>
      </c>
      <c r="K29" s="19">
        <v>146.82</v>
      </c>
      <c r="L29" s="37"/>
      <c r="M29" s="96">
        <v>22</v>
      </c>
      <c r="N29" s="37"/>
      <c r="O29" s="6"/>
      <c r="P29" s="38"/>
      <c r="Q29" s="38"/>
      <c r="R29" s="38"/>
      <c r="S29" s="107">
        <v>44290</v>
      </c>
    </row>
    <row r="30" spans="2:19" s="17" customFormat="1" ht="15" customHeight="1" x14ac:dyDescent="0.35">
      <c r="B30" s="22" t="s">
        <v>11</v>
      </c>
      <c r="C30" s="44">
        <v>21</v>
      </c>
      <c r="D30" s="23">
        <v>157.88</v>
      </c>
      <c r="E30" s="130">
        <f t="shared" si="4"/>
        <v>4.4357138330909152E-2</v>
      </c>
      <c r="F30" s="130">
        <f t="shared" si="1"/>
        <v>-17.244994234196469</v>
      </c>
      <c r="G30" s="23">
        <f t="shared" si="5"/>
        <v>137.33530114285716</v>
      </c>
      <c r="H30" s="128"/>
      <c r="I30" s="131"/>
      <c r="J30" s="23">
        <v>157.81</v>
      </c>
      <c r="K30" s="23">
        <v>190.78</v>
      </c>
      <c r="L30" s="39"/>
      <c r="M30" s="97">
        <v>23</v>
      </c>
      <c r="N30" s="39"/>
      <c r="O30" s="6"/>
      <c r="P30" s="38"/>
      <c r="Q30" s="38"/>
      <c r="R30" s="38"/>
      <c r="S30" s="107">
        <v>44283</v>
      </c>
    </row>
    <row r="31" spans="2:19" s="17" customFormat="1" ht="15" customHeight="1" x14ac:dyDescent="0.35">
      <c r="B31" s="18" t="s">
        <v>12</v>
      </c>
      <c r="C31" s="43">
        <v>22</v>
      </c>
      <c r="D31" s="19">
        <v>139.8425</v>
      </c>
      <c r="E31" s="127">
        <f t="shared" si="4"/>
        <v>0.14300773115405718</v>
      </c>
      <c r="F31" s="127">
        <f t="shared" si="1"/>
        <v>-15.630671177867455</v>
      </c>
      <c r="G31" s="19">
        <f t="shared" si="5"/>
        <v>121.64499525000001</v>
      </c>
      <c r="H31" s="128"/>
      <c r="I31" s="129"/>
      <c r="J31" s="19">
        <v>139.64279999999999</v>
      </c>
      <c r="K31" s="19">
        <v>165.75040000000001</v>
      </c>
      <c r="L31" s="37"/>
      <c r="M31" s="96">
        <v>24</v>
      </c>
      <c r="N31" s="37"/>
      <c r="O31" s="6"/>
      <c r="P31" s="38"/>
      <c r="Q31" s="38"/>
      <c r="R31" s="38"/>
      <c r="S31" s="107">
        <v>44276</v>
      </c>
    </row>
    <row r="32" spans="2:19" s="17" customFormat="1" ht="15" customHeight="1" x14ac:dyDescent="0.35">
      <c r="B32" s="22" t="s">
        <v>8</v>
      </c>
      <c r="C32" s="44">
        <v>23</v>
      </c>
      <c r="D32" s="23">
        <v>139.88</v>
      </c>
      <c r="E32" s="130" t="s">
        <v>80</v>
      </c>
      <c r="F32" s="130">
        <f t="shared" si="1"/>
        <v>-32.737064820157727</v>
      </c>
      <c r="G32" s="23">
        <f t="shared" si="5"/>
        <v>121.67761542857143</v>
      </c>
      <c r="H32" s="128"/>
      <c r="I32" s="131"/>
      <c r="J32" s="23">
        <v>139.88</v>
      </c>
      <c r="K32" s="23">
        <v>207.96</v>
      </c>
      <c r="L32" s="39"/>
      <c r="M32" s="97">
        <v>25</v>
      </c>
      <c r="N32" s="39"/>
      <c r="O32" s="6"/>
      <c r="P32" s="38"/>
      <c r="Q32" s="38"/>
      <c r="R32" s="38"/>
      <c r="S32" s="107">
        <v>44269</v>
      </c>
    </row>
    <row r="33" spans="2:21" s="17" customFormat="1" ht="15" customHeight="1" x14ac:dyDescent="0.35">
      <c r="B33" s="18" t="s">
        <v>15</v>
      </c>
      <c r="C33" s="43">
        <v>24</v>
      </c>
      <c r="D33" s="19">
        <v>136.6456</v>
      </c>
      <c r="E33" s="127">
        <f t="shared" si="4"/>
        <v>-9.9914368898784147</v>
      </c>
      <c r="F33" s="127">
        <f t="shared" si="1"/>
        <v>-26.216641180485368</v>
      </c>
      <c r="G33" s="19">
        <f t="shared" si="5"/>
        <v>118.86410328000001</v>
      </c>
      <c r="H33" s="128"/>
      <c r="I33" s="129"/>
      <c r="J33" s="19">
        <v>151.81400000000002</v>
      </c>
      <c r="K33" s="19">
        <v>185.19840000000002</v>
      </c>
      <c r="L33" s="37"/>
      <c r="M33" s="96">
        <v>26</v>
      </c>
      <c r="N33" s="37"/>
      <c r="O33" s="6"/>
      <c r="P33" s="38"/>
      <c r="Q33" s="38"/>
      <c r="R33" s="38"/>
      <c r="S33" s="107">
        <v>44262</v>
      </c>
      <c r="T33" s="108"/>
      <c r="U33" s="108"/>
    </row>
    <row r="34" spans="2:21" s="17" customFormat="1" ht="15" customHeight="1" x14ac:dyDescent="0.35">
      <c r="B34" s="22" t="s">
        <v>9</v>
      </c>
      <c r="C34" s="44">
        <v>25</v>
      </c>
      <c r="D34" s="23">
        <v>153.9</v>
      </c>
      <c r="E34" s="130">
        <f t="shared" si="4"/>
        <v>1.5774536334235449</v>
      </c>
      <c r="F34" s="130">
        <f t="shared" si="1"/>
        <v>-17.634466149317632</v>
      </c>
      <c r="G34" s="23">
        <f t="shared" si="5"/>
        <v>133.87321285714287</v>
      </c>
      <c r="H34" s="128"/>
      <c r="I34" s="131"/>
      <c r="J34" s="23">
        <v>151.51</v>
      </c>
      <c r="K34" s="23">
        <v>186.85</v>
      </c>
      <c r="L34" s="39"/>
      <c r="M34" s="97">
        <v>27</v>
      </c>
      <c r="N34" s="39"/>
      <c r="O34" s="6"/>
      <c r="P34" s="38"/>
      <c r="Q34" s="38"/>
      <c r="R34" s="38"/>
      <c r="S34" s="107">
        <v>44255</v>
      </c>
      <c r="T34" s="108"/>
      <c r="U34" s="108"/>
    </row>
    <row r="35" spans="2:21" s="17" customFormat="1" ht="15" customHeight="1" x14ac:dyDescent="0.35">
      <c r="B35" s="18" t="s">
        <v>19</v>
      </c>
      <c r="C35" s="43">
        <v>26</v>
      </c>
      <c r="D35" s="19">
        <v>159.59</v>
      </c>
      <c r="E35" s="127">
        <f t="shared" si="4"/>
        <v>-4.3512136649685402</v>
      </c>
      <c r="F35" s="127">
        <f t="shared" si="1"/>
        <v>-18.54328297264189</v>
      </c>
      <c r="G35" s="19">
        <f t="shared" ref="G35" si="6">IF(D35="na","na",D35*$D$41)</f>
        <v>138.82278128571429</v>
      </c>
      <c r="H35" s="128"/>
      <c r="I35" s="129"/>
      <c r="J35" s="19">
        <v>166.85</v>
      </c>
      <c r="K35" s="19">
        <v>195.92000000000002</v>
      </c>
      <c r="L35" s="37"/>
      <c r="M35" s="96"/>
      <c r="N35" s="37"/>
      <c r="O35" s="6"/>
      <c r="P35" s="38"/>
      <c r="Q35" s="38"/>
      <c r="R35" s="38"/>
      <c r="S35" s="107">
        <v>44248</v>
      </c>
      <c r="T35" s="108"/>
      <c r="U35" s="108"/>
    </row>
    <row r="36" spans="2:21" s="17" customFormat="1" ht="15" customHeight="1" x14ac:dyDescent="0.35">
      <c r="B36" s="22" t="s">
        <v>21</v>
      </c>
      <c r="C36" s="44">
        <v>27</v>
      </c>
      <c r="D36" s="23">
        <v>201.23000000000002</v>
      </c>
      <c r="E36" s="130">
        <f t="shared" si="4"/>
        <v>9.9487638660903599E-2</v>
      </c>
      <c r="F36" s="130">
        <f t="shared" si="1"/>
        <v>-4.9277142587168044</v>
      </c>
      <c r="G36" s="23">
        <f>IF(D36="na","na",D36*$D$41)</f>
        <v>175.04422757142859</v>
      </c>
      <c r="H36" s="128"/>
      <c r="I36" s="131"/>
      <c r="J36" s="23">
        <v>201.03</v>
      </c>
      <c r="K36" s="23">
        <v>211.66</v>
      </c>
      <c r="L36" s="39"/>
      <c r="M36" s="97"/>
      <c r="N36" s="39"/>
      <c r="O36" s="6"/>
      <c r="P36" s="38"/>
      <c r="Q36" s="38"/>
      <c r="R36" s="38"/>
      <c r="S36" s="107">
        <v>44241</v>
      </c>
      <c r="T36" s="108"/>
      <c r="U36" s="108"/>
    </row>
    <row r="37" spans="2:21" s="17" customFormat="1" ht="15" customHeight="1" x14ac:dyDescent="0.35">
      <c r="B37" s="18" t="s">
        <v>13</v>
      </c>
      <c r="C37" s="43">
        <v>28</v>
      </c>
      <c r="D37" s="19">
        <v>266.84370000000001</v>
      </c>
      <c r="E37" s="127">
        <f t="shared" si="4"/>
        <v>0.45207323518650355</v>
      </c>
      <c r="F37" s="127">
        <f t="shared" si="1"/>
        <v>11.190434521726104</v>
      </c>
      <c r="G37" s="19">
        <f>IF(D37="na","na",D37*$D$41)</f>
        <v>232.11971052428575</v>
      </c>
      <c r="H37" s="128"/>
      <c r="I37" s="129"/>
      <c r="J37" s="19">
        <v>265.64280000000002</v>
      </c>
      <c r="K37" s="19">
        <v>239.988</v>
      </c>
      <c r="L37" s="37"/>
      <c r="M37" s="96"/>
      <c r="N37" s="90"/>
      <c r="O37" s="6"/>
      <c r="P37" s="38"/>
      <c r="Q37" s="38"/>
      <c r="R37" s="38"/>
      <c r="S37" s="107">
        <v>44234</v>
      </c>
      <c r="T37" s="108"/>
      <c r="U37" s="108"/>
    </row>
    <row r="38" spans="2:21" s="17" customFormat="1" ht="15" customHeight="1" x14ac:dyDescent="0.35">
      <c r="B38" s="22" t="s">
        <v>14</v>
      </c>
      <c r="C38" s="44">
        <v>29</v>
      </c>
      <c r="D38" s="23">
        <v>219.63015880836249</v>
      </c>
      <c r="E38" s="130">
        <f t="shared" si="4"/>
        <v>-0.83384866534288449</v>
      </c>
      <c r="F38" s="130">
        <f t="shared" si="1"/>
        <v>-8.2980193860376517</v>
      </c>
      <c r="G38" s="23">
        <f>IF(D38="na","na",D38*$D$41)</f>
        <v>191.05</v>
      </c>
      <c r="H38" s="128"/>
      <c r="I38" s="131"/>
      <c r="J38" s="23">
        <v>221.47694132766549</v>
      </c>
      <c r="K38" s="23">
        <v>239.5042695238385</v>
      </c>
      <c r="L38" s="39"/>
      <c r="M38" s="97"/>
      <c r="N38" s="39"/>
      <c r="O38" s="88"/>
      <c r="P38" s="38"/>
      <c r="Q38" s="38"/>
      <c r="R38" s="38"/>
      <c r="S38" s="107">
        <v>44227</v>
      </c>
      <c r="T38" s="108"/>
      <c r="U38" s="109" t="e">
        <v>#N/A</v>
      </c>
    </row>
    <row r="39" spans="2:21" s="17" customFormat="1" ht="15" customHeight="1" x14ac:dyDescent="0.35">
      <c r="B39" s="61" t="s">
        <v>51</v>
      </c>
      <c r="C39" s="62">
        <v>31</v>
      </c>
      <c r="D39" s="132">
        <v>147.52814647568013</v>
      </c>
      <c r="E39" s="133">
        <f t="shared" ref="E39" si="7">IF(D39="na","na",IF(D39="","",IF(J39="","",D39/J39*100-100)))</f>
        <v>-0.69632618460283879</v>
      </c>
      <c r="F39" s="133">
        <f t="shared" si="1"/>
        <v>-17.75505163436101</v>
      </c>
      <c r="G39" s="132">
        <f>IF(D39="na","na",D39*$D$41)</f>
        <v>128.33051952929486</v>
      </c>
      <c r="H39" s="134"/>
      <c r="I39" s="135"/>
      <c r="J39" s="132">
        <v>148.56262694765044</v>
      </c>
      <c r="K39" s="132">
        <v>179.37654458704205</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0.86987142857142863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A6" sqref="A6"/>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46047</v>
      </c>
      <c r="F7" s="144"/>
      <c r="G7" s="145"/>
      <c r="H7" s="77"/>
      <c r="I7" s="126">
        <f>D7</f>
        <v>46047</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67</v>
      </c>
      <c r="C9" s="35"/>
      <c r="D9" s="13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46040</v>
      </c>
      <c r="K10" s="112">
        <f>D7-364</f>
        <v>45683</v>
      </c>
      <c r="L10" s="15"/>
      <c r="M10" s="95"/>
      <c r="N10" s="15"/>
      <c r="O10" s="15"/>
      <c r="S10" s="105"/>
      <c r="T10" s="106"/>
      <c r="U10" s="106"/>
      <c r="Y10" s="16"/>
    </row>
    <row r="11" spans="1:15421" s="17" customFormat="1" ht="15" customHeight="1" x14ac:dyDescent="0.35">
      <c r="B11" s="18" t="s">
        <v>23</v>
      </c>
      <c r="C11" s="43">
        <v>2</v>
      </c>
      <c r="D11" s="19">
        <v>139.30000000000001</v>
      </c>
      <c r="E11" s="127">
        <f t="shared" ref="E11:E27" si="0">IFERROR(IF(D11="na","na",IF(D11="","",IF(J11="","",D11/J11*100-100))),"na")</f>
        <v>-1.0934393638170974</v>
      </c>
      <c r="F11" s="127">
        <f t="shared" ref="F11:F39" si="1">IF(D11="na","na",IF(ISERROR(IF(D11="","",IF(K11="","",D11/K11*100-100))),0,IF(D11="","",IF(K11="","",D11/K11*100-100))))</f>
        <v>-21.179199909466405</v>
      </c>
      <c r="G11" s="19">
        <f t="shared" ref="G11:G19" si="2">IF(D11="na","na",D11*$D$41)</f>
        <v>121.17309000000002</v>
      </c>
      <c r="H11" s="6"/>
      <c r="I11" s="79"/>
      <c r="J11" s="20">
        <v>140.84</v>
      </c>
      <c r="K11" s="20">
        <v>176.73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71</v>
      </c>
      <c r="E12" s="130" t="str">
        <f t="shared" si="0"/>
        <v>na</v>
      </c>
      <c r="F12" s="130" t="str">
        <f t="shared" si="1"/>
        <v>na</v>
      </c>
      <c r="G12" s="23" t="str">
        <f t="shared" si="2"/>
        <v>na</v>
      </c>
      <c r="H12" s="6"/>
      <c r="I12" s="81"/>
      <c r="J12" s="24" t="s">
        <v>79</v>
      </c>
      <c r="K12" s="24" t="s">
        <v>77</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153.21980000000002</v>
      </c>
      <c r="E13" s="127">
        <f t="shared" si="0"/>
        <v>4.92999086482655E-2</v>
      </c>
      <c r="F13" s="127">
        <f t="shared" si="1"/>
        <v>-16.229479694834765</v>
      </c>
      <c r="G13" s="19">
        <f t="shared" si="2"/>
        <v>133.28152631142859</v>
      </c>
      <c r="H13" s="6"/>
      <c r="I13" s="80"/>
      <c r="J13" s="20">
        <v>153.14430000000002</v>
      </c>
      <c r="K13" s="20">
        <v>182.9042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153.54689999999999</v>
      </c>
      <c r="E14" s="130">
        <f t="shared" si="0"/>
        <v>-1.3497781529838733</v>
      </c>
      <c r="F14" s="130">
        <f t="shared" si="1"/>
        <v>-9.292681298673827</v>
      </c>
      <c r="G14" s="23">
        <f t="shared" si="2"/>
        <v>133.56606125571429</v>
      </c>
      <c r="H14" s="6"/>
      <c r="I14" s="81"/>
      <c r="J14" s="24">
        <v>155.64780000000002</v>
      </c>
      <c r="K14" s="24">
        <v>169.2773</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157.44</v>
      </c>
      <c r="E15" s="127">
        <f t="shared" si="0"/>
        <v>-0.54327226784587879</v>
      </c>
      <c r="F15" s="127">
        <f t="shared" si="1"/>
        <v>-15.030492741108532</v>
      </c>
      <c r="G15" s="19">
        <f t="shared" si="2"/>
        <v>136.95255771428572</v>
      </c>
      <c r="H15" s="6"/>
      <c r="I15" s="80"/>
      <c r="J15" s="20">
        <v>158.30000000000001</v>
      </c>
      <c r="K15" s="20">
        <v>185.29</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153.14000000000001</v>
      </c>
      <c r="E16" s="130" t="str">
        <f t="shared" si="0"/>
        <v>na</v>
      </c>
      <c r="F16" s="130">
        <f t="shared" si="1"/>
        <v>0</v>
      </c>
      <c r="G16" s="23">
        <f t="shared" si="2"/>
        <v>133.21211057142858</v>
      </c>
      <c r="H16" s="6"/>
      <c r="I16" s="81"/>
      <c r="J16" s="24" t="s">
        <v>78</v>
      </c>
      <c r="K16" s="24" t="s">
        <v>78</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71</v>
      </c>
      <c r="E17" s="127" t="str">
        <f t="shared" si="0"/>
        <v>na</v>
      </c>
      <c r="F17" s="127" t="str">
        <f t="shared" si="1"/>
        <v>na</v>
      </c>
      <c r="G17" s="19" t="str">
        <f t="shared" si="2"/>
        <v>na</v>
      </c>
      <c r="H17" s="6"/>
      <c r="I17" s="80"/>
      <c r="J17" s="20" t="s">
        <v>77</v>
      </c>
      <c r="K17" s="20">
        <v>287.54000000000002</v>
      </c>
      <c r="L17" s="37"/>
      <c r="M17" s="96">
        <v>10</v>
      </c>
      <c r="N17" s="37"/>
      <c r="O17" s="6"/>
      <c r="P17" s="38"/>
      <c r="Q17" s="38"/>
      <c r="R17" s="38"/>
      <c r="S17" s="107">
        <v>44374</v>
      </c>
    </row>
    <row r="18" spans="2:19" s="17" customFormat="1" ht="15" customHeight="1" x14ac:dyDescent="0.35">
      <c r="B18" s="22" t="s">
        <v>1</v>
      </c>
      <c r="C18" s="44">
        <v>9</v>
      </c>
      <c r="D18" s="23">
        <v>130.53</v>
      </c>
      <c r="E18" s="130">
        <f t="shared" si="0"/>
        <v>0.46178711613944756</v>
      </c>
      <c r="F18" s="130">
        <f t="shared" si="1"/>
        <v>-34.4070351758794</v>
      </c>
      <c r="G18" s="23">
        <f t="shared" si="2"/>
        <v>113.54431757142858</v>
      </c>
      <c r="H18" s="6"/>
      <c r="I18" s="81"/>
      <c r="J18" s="24">
        <v>129.93</v>
      </c>
      <c r="K18" s="24">
        <v>199</v>
      </c>
      <c r="L18" s="39"/>
      <c r="M18" s="97">
        <v>11</v>
      </c>
      <c r="N18" s="39"/>
      <c r="O18" s="6"/>
      <c r="P18" s="38"/>
      <c r="Q18" s="38"/>
      <c r="R18" s="38"/>
      <c r="S18" s="107">
        <v>44367</v>
      </c>
    </row>
    <row r="19" spans="2:19" s="17" customFormat="1" ht="15" customHeight="1" x14ac:dyDescent="0.35">
      <c r="B19" s="18" t="s">
        <v>25</v>
      </c>
      <c r="C19" s="43">
        <v>10</v>
      </c>
      <c r="D19" s="19">
        <v>165</v>
      </c>
      <c r="E19" s="127">
        <f t="shared" si="0"/>
        <v>-0.60240963855420659</v>
      </c>
      <c r="F19" s="127">
        <f t="shared" si="1"/>
        <v>-14.0625</v>
      </c>
      <c r="G19" s="19">
        <f t="shared" si="2"/>
        <v>143.52878571428573</v>
      </c>
      <c r="H19" s="6"/>
      <c r="I19" s="80"/>
      <c r="J19" s="20">
        <v>166</v>
      </c>
      <c r="K19" s="20">
        <v>192</v>
      </c>
      <c r="L19" s="37"/>
      <c r="M19" s="96">
        <v>12</v>
      </c>
      <c r="N19" s="37"/>
      <c r="O19" s="6"/>
      <c r="P19" s="38"/>
      <c r="Q19" s="38"/>
      <c r="R19" s="38"/>
      <c r="S19" s="107">
        <v>44360</v>
      </c>
    </row>
    <row r="20" spans="2:19" s="17" customFormat="1" ht="15" customHeight="1" x14ac:dyDescent="0.35">
      <c r="B20" s="22" t="s">
        <v>17</v>
      </c>
      <c r="C20" s="44">
        <v>11</v>
      </c>
      <c r="D20" s="23">
        <v>137.07</v>
      </c>
      <c r="E20" s="130">
        <f t="shared" si="0"/>
        <v>2.0625465376023584</v>
      </c>
      <c r="F20" s="130">
        <f t="shared" si="1"/>
        <v>-21.467858370574078</v>
      </c>
      <c r="G20" s="23">
        <f>IF(D20="na","na",D20*$D$41)</f>
        <v>119.23327671428572</v>
      </c>
      <c r="H20" s="6"/>
      <c r="I20" s="81"/>
      <c r="J20" s="24">
        <v>134.30000000000001</v>
      </c>
      <c r="K20" s="24">
        <v>174.54</v>
      </c>
      <c r="L20" s="39"/>
      <c r="M20" s="97">
        <v>13</v>
      </c>
      <c r="N20" s="39"/>
      <c r="O20" s="6"/>
      <c r="P20" s="38"/>
      <c r="Q20" s="38"/>
      <c r="R20" s="38"/>
      <c r="S20" s="107">
        <v>44353</v>
      </c>
    </row>
    <row r="21" spans="2:19" s="17" customFormat="1" ht="15" customHeight="1" x14ac:dyDescent="0.35">
      <c r="B21" s="18" t="s">
        <v>2</v>
      </c>
      <c r="C21" s="43">
        <v>12</v>
      </c>
      <c r="D21" s="19">
        <v>169.5</v>
      </c>
      <c r="E21" s="127">
        <f t="shared" si="0"/>
        <v>-1.8756512678013308</v>
      </c>
      <c r="F21" s="127">
        <f t="shared" si="1"/>
        <v>-15.054625638969625</v>
      </c>
      <c r="G21" s="19">
        <f>IF(D21="na","na",D21*$D$41)</f>
        <v>147.44320714285715</v>
      </c>
      <c r="H21" s="6"/>
      <c r="I21" s="80"/>
      <c r="J21" s="20">
        <v>172.74</v>
      </c>
      <c r="K21" s="20">
        <v>199.54</v>
      </c>
      <c r="L21" s="37"/>
      <c r="M21" s="96">
        <v>14</v>
      </c>
      <c r="N21" s="37"/>
      <c r="O21" s="6"/>
      <c r="P21" s="38"/>
      <c r="Q21" s="38"/>
      <c r="R21" s="38"/>
      <c r="S21" s="107">
        <v>44346</v>
      </c>
    </row>
    <row r="22" spans="2:19" s="17" customFormat="1" ht="15" customHeight="1" x14ac:dyDescent="0.35">
      <c r="B22" s="22" t="s">
        <v>3</v>
      </c>
      <c r="C22" s="44">
        <v>13</v>
      </c>
      <c r="D22" s="23" t="s">
        <v>71</v>
      </c>
      <c r="E22" s="130" t="str">
        <f t="shared" si="0"/>
        <v>na</v>
      </c>
      <c r="F22" s="130" t="str">
        <f t="shared" si="1"/>
        <v>na</v>
      </c>
      <c r="G22" s="23" t="str">
        <f t="shared" ref="G22:G35" si="3">IF(D22="na","na",D22*$D$41)</f>
        <v>na</v>
      </c>
      <c r="H22" s="6"/>
      <c r="I22" s="81"/>
      <c r="J22" s="24" t="s">
        <v>79</v>
      </c>
      <c r="K22" s="24" t="s">
        <v>79</v>
      </c>
      <c r="L22" s="39"/>
      <c r="M22" s="97">
        <v>15</v>
      </c>
      <c r="N22" s="39"/>
      <c r="O22" s="6"/>
      <c r="P22" s="38"/>
      <c r="Q22" s="38"/>
      <c r="R22" s="38"/>
      <c r="S22" s="107">
        <v>44339</v>
      </c>
    </row>
    <row r="23" spans="2:19" s="17" customFormat="1" ht="15" customHeight="1" x14ac:dyDescent="0.35">
      <c r="B23" s="18" t="s">
        <v>6</v>
      </c>
      <c r="C23" s="43">
        <v>14</v>
      </c>
      <c r="D23" s="19" t="s">
        <v>71</v>
      </c>
      <c r="E23" s="127" t="str">
        <f t="shared" si="0"/>
        <v>na</v>
      </c>
      <c r="F23" s="127" t="str">
        <f t="shared" si="1"/>
        <v>na</v>
      </c>
      <c r="G23" s="19" t="str">
        <f t="shared" si="3"/>
        <v>na</v>
      </c>
      <c r="H23" s="6"/>
      <c r="I23" s="80"/>
      <c r="J23" s="20" t="s">
        <v>79</v>
      </c>
      <c r="K23" s="20" t="s">
        <v>79</v>
      </c>
      <c r="L23" s="37"/>
      <c r="M23" s="96">
        <v>16</v>
      </c>
      <c r="N23" s="37"/>
      <c r="O23" s="6"/>
      <c r="P23" s="38"/>
      <c r="Q23" s="38"/>
      <c r="R23" s="38"/>
      <c r="S23" s="107">
        <v>44332</v>
      </c>
    </row>
    <row r="24" spans="2:19" s="17" customFormat="1" ht="15" customHeight="1" x14ac:dyDescent="0.35">
      <c r="B24" s="22" t="s">
        <v>20</v>
      </c>
      <c r="C24" s="44">
        <v>15</v>
      </c>
      <c r="D24" s="23">
        <v>158.57</v>
      </c>
      <c r="E24" s="130">
        <f t="shared" si="0"/>
        <v>0.54530467313422548</v>
      </c>
      <c r="F24" s="130">
        <f t="shared" si="1"/>
        <v>-11.822276594561544</v>
      </c>
      <c r="G24" s="23">
        <f t="shared" si="3"/>
        <v>137.93551242857143</v>
      </c>
      <c r="H24" s="6"/>
      <c r="I24" s="81"/>
      <c r="J24" s="24">
        <v>157.71</v>
      </c>
      <c r="K24" s="24">
        <v>179.83</v>
      </c>
      <c r="L24" s="39"/>
      <c r="M24" s="97">
        <v>17</v>
      </c>
      <c r="N24" s="39"/>
      <c r="O24" s="6"/>
      <c r="P24" s="38"/>
      <c r="Q24" s="38"/>
      <c r="R24" s="38"/>
      <c r="S24" s="107">
        <v>44325</v>
      </c>
    </row>
    <row r="25" spans="2:19" s="17" customFormat="1" ht="15" customHeight="1" x14ac:dyDescent="0.35">
      <c r="B25" s="18" t="s">
        <v>18</v>
      </c>
      <c r="C25" s="43">
        <v>16</v>
      </c>
      <c r="D25" s="19">
        <v>166.77</v>
      </c>
      <c r="E25" s="127">
        <f t="shared" si="0"/>
        <v>-0.28103324563501531</v>
      </c>
      <c r="F25" s="127">
        <f t="shared" si="1"/>
        <v>-10.193861066235868</v>
      </c>
      <c r="G25" s="19">
        <f t="shared" si="3"/>
        <v>145.06845814285717</v>
      </c>
      <c r="H25" s="6"/>
      <c r="I25" s="80"/>
      <c r="J25" s="20">
        <v>167.24</v>
      </c>
      <c r="K25" s="20">
        <v>185.70000000000002</v>
      </c>
      <c r="L25" s="37"/>
      <c r="M25" s="96">
        <v>18</v>
      </c>
      <c r="N25" s="37"/>
      <c r="O25" s="6"/>
      <c r="P25" s="38"/>
      <c r="Q25" s="38"/>
      <c r="R25" s="38"/>
      <c r="S25" s="107">
        <v>44318</v>
      </c>
    </row>
    <row r="26" spans="2:19" s="17" customFormat="1" ht="15" customHeight="1" x14ac:dyDescent="0.35">
      <c r="B26" s="22" t="s">
        <v>40</v>
      </c>
      <c r="C26" s="44">
        <v>17</v>
      </c>
      <c r="D26" s="23" t="s">
        <v>71</v>
      </c>
      <c r="E26" s="130" t="str">
        <f t="shared" si="0"/>
        <v>na</v>
      </c>
      <c r="F26" s="130" t="str">
        <f t="shared" si="1"/>
        <v>na</v>
      </c>
      <c r="G26" s="23" t="str">
        <f t="shared" si="3"/>
        <v>na</v>
      </c>
      <c r="H26" s="6"/>
      <c r="I26" s="81"/>
      <c r="J26" s="24" t="s">
        <v>78</v>
      </c>
      <c r="K26" s="24" t="s">
        <v>78</v>
      </c>
      <c r="L26" s="39"/>
      <c r="M26" s="97">
        <v>19</v>
      </c>
      <c r="N26" s="39"/>
      <c r="O26" s="6"/>
      <c r="P26" s="38"/>
      <c r="Q26" s="38"/>
      <c r="R26" s="38"/>
      <c r="S26" s="107">
        <v>44311</v>
      </c>
    </row>
    <row r="27" spans="2:19" s="17" customFormat="1" ht="15" customHeight="1" x14ac:dyDescent="0.35">
      <c r="B27" s="18" t="s">
        <v>7</v>
      </c>
      <c r="C27" s="43">
        <v>18</v>
      </c>
      <c r="D27" s="19">
        <v>143.5162</v>
      </c>
      <c r="E27" s="127">
        <f t="shared" si="0"/>
        <v>-1.0616574817208857</v>
      </c>
      <c r="F27" s="127">
        <f t="shared" si="1"/>
        <v>-20.519934783860776</v>
      </c>
      <c r="G27" s="19">
        <f t="shared" si="3"/>
        <v>124.84064191714286</v>
      </c>
      <c r="H27" s="6"/>
      <c r="I27" s="79"/>
      <c r="J27" s="20">
        <v>145.05620000000002</v>
      </c>
      <c r="K27" s="20">
        <v>180.56880000000001</v>
      </c>
      <c r="L27" s="37"/>
      <c r="M27" s="96">
        <v>20</v>
      </c>
      <c r="N27" s="37"/>
      <c r="O27" s="6"/>
      <c r="P27" s="38"/>
      <c r="Q27" s="38"/>
      <c r="R27" s="38"/>
      <c r="S27" s="107">
        <v>44304</v>
      </c>
    </row>
    <row r="28" spans="2:19" s="17" customFormat="1" ht="15" customHeight="1" x14ac:dyDescent="0.35">
      <c r="B28" s="22" t="s">
        <v>41</v>
      </c>
      <c r="C28" s="44">
        <v>19</v>
      </c>
      <c r="D28" s="23" t="s">
        <v>71</v>
      </c>
      <c r="E28" s="130" t="str">
        <f>IFERROR(IF(D28="na","na",IF(D28="","",IF(J28="","",D28/J28*100-100))),"na")</f>
        <v>na</v>
      </c>
      <c r="F28" s="130" t="str">
        <f t="shared" si="1"/>
        <v>na</v>
      </c>
      <c r="G28" s="23" t="str">
        <f t="shared" si="3"/>
        <v>na</v>
      </c>
      <c r="H28" s="6"/>
      <c r="I28" s="81"/>
      <c r="J28" s="24" t="s">
        <v>79</v>
      </c>
      <c r="K28" s="24">
        <v>249.59</v>
      </c>
      <c r="L28" s="39"/>
      <c r="M28" s="97">
        <v>21</v>
      </c>
      <c r="N28" s="39"/>
      <c r="O28" s="6"/>
      <c r="P28" s="38"/>
      <c r="Q28" s="38"/>
      <c r="R28" s="38"/>
      <c r="S28" s="107">
        <v>44297</v>
      </c>
    </row>
    <row r="29" spans="2:19" s="17" customFormat="1" ht="15" customHeight="1" x14ac:dyDescent="0.35">
      <c r="B29" s="18" t="s">
        <v>4</v>
      </c>
      <c r="C29" s="43">
        <v>20</v>
      </c>
      <c r="D29" s="19" t="s">
        <v>71</v>
      </c>
      <c r="E29" s="127" t="str">
        <f t="shared" ref="E29:E38" si="4">IFERROR(IF(D29="na","na",IF(D29="","",IF(J29="","",D29/J29*100-100))),"na")</f>
        <v>na</v>
      </c>
      <c r="F29" s="127" t="str">
        <f t="shared" si="1"/>
        <v>na</v>
      </c>
      <c r="G29" s="19" t="str">
        <f t="shared" si="3"/>
        <v>na</v>
      </c>
      <c r="H29" s="6"/>
      <c r="I29" s="80"/>
      <c r="J29" s="20">
        <v>117.9</v>
      </c>
      <c r="K29" s="20">
        <v>147.96</v>
      </c>
      <c r="L29" s="37"/>
      <c r="M29" s="96">
        <v>22</v>
      </c>
      <c r="N29" s="37"/>
      <c r="O29" s="6"/>
      <c r="P29" s="38"/>
      <c r="Q29" s="38"/>
      <c r="R29" s="38"/>
      <c r="S29" s="107">
        <v>44290</v>
      </c>
    </row>
    <row r="30" spans="2:19" s="17" customFormat="1" ht="15" customHeight="1" x14ac:dyDescent="0.35">
      <c r="B30" s="22" t="s">
        <v>11</v>
      </c>
      <c r="C30" s="44">
        <v>21</v>
      </c>
      <c r="D30" s="23">
        <v>168.52</v>
      </c>
      <c r="E30" s="130">
        <f t="shared" si="4"/>
        <v>-0.40777731812539741</v>
      </c>
      <c r="F30" s="130">
        <f t="shared" si="1"/>
        <v>-16.751469643827505</v>
      </c>
      <c r="G30" s="23">
        <f t="shared" si="3"/>
        <v>146.59073314285718</v>
      </c>
      <c r="H30" s="6"/>
      <c r="I30" s="81"/>
      <c r="J30" s="24">
        <v>169.21</v>
      </c>
      <c r="K30" s="24">
        <v>202.43</v>
      </c>
      <c r="L30" s="39"/>
      <c r="M30" s="97">
        <v>23</v>
      </c>
      <c r="N30" s="39"/>
      <c r="O30" s="6"/>
      <c r="P30" s="38"/>
      <c r="Q30" s="38"/>
      <c r="R30" s="38"/>
      <c r="S30" s="107">
        <v>44283</v>
      </c>
    </row>
    <row r="31" spans="2:19" s="17" customFormat="1" ht="15" customHeight="1" x14ac:dyDescent="0.35">
      <c r="B31" s="18" t="s">
        <v>12</v>
      </c>
      <c r="C31" s="43">
        <v>22</v>
      </c>
      <c r="D31" s="19">
        <v>144.2534</v>
      </c>
      <c r="E31" s="127">
        <f t="shared" si="4"/>
        <v>-0.68127254413126082</v>
      </c>
      <c r="F31" s="127">
        <f t="shared" si="1"/>
        <v>-14.86084428902366</v>
      </c>
      <c r="G31" s="19">
        <f t="shared" si="3"/>
        <v>125.48191113428572</v>
      </c>
      <c r="H31" s="6"/>
      <c r="I31" s="80"/>
      <c r="J31" s="20">
        <v>145.24290000000002</v>
      </c>
      <c r="K31" s="20">
        <v>169.4325</v>
      </c>
      <c r="L31" s="37"/>
      <c r="M31" s="96">
        <v>24</v>
      </c>
      <c r="N31" s="37"/>
      <c r="O31" s="6"/>
      <c r="P31" s="38"/>
      <c r="Q31" s="38"/>
      <c r="R31" s="38"/>
      <c r="S31" s="107">
        <v>44276</v>
      </c>
    </row>
    <row r="32" spans="2:19" s="17" customFormat="1" ht="15" customHeight="1" x14ac:dyDescent="0.35">
      <c r="B32" s="22" t="s">
        <v>8</v>
      </c>
      <c r="C32" s="44">
        <v>23</v>
      </c>
      <c r="D32" s="23">
        <v>139.20000000000002</v>
      </c>
      <c r="E32" s="130" t="s">
        <v>80</v>
      </c>
      <c r="F32" s="130">
        <f t="shared" si="1"/>
        <v>-32.776355821702793</v>
      </c>
      <c r="G32" s="23">
        <f t="shared" si="3"/>
        <v>121.08610285714288</v>
      </c>
      <c r="H32" s="6"/>
      <c r="I32" s="81"/>
      <c r="J32" s="24">
        <v>139.20000000000002</v>
      </c>
      <c r="K32" s="24">
        <v>207.07</v>
      </c>
      <c r="L32" s="39"/>
      <c r="M32" s="97">
        <v>25</v>
      </c>
      <c r="N32" s="39"/>
      <c r="O32" s="6"/>
      <c r="P32" s="38"/>
      <c r="Q32" s="38"/>
      <c r="R32" s="38"/>
      <c r="S32" s="107">
        <v>44269</v>
      </c>
    </row>
    <row r="33" spans="2:21" s="17" customFormat="1" ht="15" customHeight="1" x14ac:dyDescent="0.35">
      <c r="B33" s="18" t="s">
        <v>15</v>
      </c>
      <c r="C33" s="43">
        <v>24</v>
      </c>
      <c r="D33" s="19">
        <v>135.63050000000001</v>
      </c>
      <c r="E33" s="127">
        <f t="shared" si="4"/>
        <v>-9.4994228215684586</v>
      </c>
      <c r="F33" s="127">
        <f t="shared" si="1"/>
        <v>-27.017360150753817</v>
      </c>
      <c r="G33" s="19">
        <f t="shared" si="3"/>
        <v>117.98109679285716</v>
      </c>
      <c r="H33" s="6"/>
      <c r="I33" s="80"/>
      <c r="J33" s="20">
        <v>149.86700000000002</v>
      </c>
      <c r="K33" s="20">
        <v>185.83940000000001</v>
      </c>
      <c r="L33" s="37"/>
      <c r="M33" s="96">
        <v>26</v>
      </c>
      <c r="N33" s="37"/>
      <c r="O33" s="6"/>
      <c r="P33" s="38"/>
      <c r="Q33" s="38"/>
      <c r="R33" s="38"/>
      <c r="S33" s="107">
        <v>44262</v>
      </c>
      <c r="T33" s="108"/>
      <c r="U33" s="108"/>
    </row>
    <row r="34" spans="2:21" s="17" customFormat="1" ht="15" customHeight="1" x14ac:dyDescent="0.35">
      <c r="B34" s="22" t="s">
        <v>9</v>
      </c>
      <c r="C34" s="44">
        <v>25</v>
      </c>
      <c r="D34" s="23">
        <v>169.79</v>
      </c>
      <c r="E34" s="130">
        <f t="shared" si="4"/>
        <v>0.49718851731279301</v>
      </c>
      <c r="F34" s="130">
        <f t="shared" si="1"/>
        <v>-16.785924328563027</v>
      </c>
      <c r="G34" s="23">
        <f t="shared" si="3"/>
        <v>147.69546985714285</v>
      </c>
      <c r="H34" s="6"/>
      <c r="I34" s="81"/>
      <c r="J34" s="24">
        <v>168.95000000000002</v>
      </c>
      <c r="K34" s="24">
        <v>204.04</v>
      </c>
      <c r="L34" s="39"/>
      <c r="M34" s="97">
        <v>27</v>
      </c>
      <c r="N34" s="39"/>
      <c r="O34" s="6"/>
      <c r="P34" s="38"/>
      <c r="Q34" s="38"/>
      <c r="R34" s="38"/>
      <c r="S34" s="107">
        <v>44255</v>
      </c>
      <c r="T34" s="108"/>
      <c r="U34" s="108"/>
    </row>
    <row r="35" spans="2:21" s="17" customFormat="1" ht="15" customHeight="1" x14ac:dyDescent="0.35">
      <c r="B35" s="18" t="s">
        <v>19</v>
      </c>
      <c r="C35" s="43">
        <v>26</v>
      </c>
      <c r="D35" s="19">
        <v>135.08000000000001</v>
      </c>
      <c r="E35" s="127">
        <f t="shared" si="4"/>
        <v>-3.4453180843459563</v>
      </c>
      <c r="F35" s="127">
        <f t="shared" si="1"/>
        <v>-24.154969118472764</v>
      </c>
      <c r="G35" s="19">
        <f t="shared" si="3"/>
        <v>117.50223257142859</v>
      </c>
      <c r="H35" s="6"/>
      <c r="I35" s="80"/>
      <c r="J35" s="20">
        <v>139.9</v>
      </c>
      <c r="K35" s="20">
        <v>178.1</v>
      </c>
      <c r="L35" s="37"/>
      <c r="M35" s="96"/>
      <c r="N35" s="37"/>
      <c r="O35" s="6"/>
      <c r="P35" s="38"/>
      <c r="Q35" s="38"/>
      <c r="R35" s="38"/>
      <c r="S35" s="107">
        <v>44248</v>
      </c>
      <c r="T35" s="108"/>
      <c r="U35" s="108"/>
    </row>
    <row r="36" spans="2:21" s="17" customFormat="1" ht="15" customHeight="1" x14ac:dyDescent="0.35">
      <c r="B36" s="22" t="s">
        <v>21</v>
      </c>
      <c r="C36" s="44">
        <v>27</v>
      </c>
      <c r="D36" s="23">
        <v>209.48000000000002</v>
      </c>
      <c r="E36" s="130">
        <f t="shared" si="4"/>
        <v>2.387432555030955E-2</v>
      </c>
      <c r="F36" s="130">
        <f t="shared" si="1"/>
        <v>-4.3077063633456589</v>
      </c>
      <c r="G36" s="23">
        <f>IF(D36="na","na",D36*$D$41)</f>
        <v>182.22066685714287</v>
      </c>
      <c r="H36" s="6"/>
      <c r="I36" s="81"/>
      <c r="J36" s="24">
        <v>209.43</v>
      </c>
      <c r="K36" s="24">
        <v>218.91</v>
      </c>
      <c r="L36" s="39"/>
      <c r="M36" s="97"/>
      <c r="N36" s="39"/>
      <c r="O36" s="6"/>
      <c r="P36" s="38"/>
      <c r="Q36" s="38"/>
      <c r="R36" s="38"/>
      <c r="S36" s="107">
        <v>44241</v>
      </c>
      <c r="T36" s="108"/>
      <c r="U36" s="108"/>
    </row>
    <row r="37" spans="2:21" s="17" customFormat="1" ht="15" customHeight="1" x14ac:dyDescent="0.35">
      <c r="B37" s="18" t="s">
        <v>13</v>
      </c>
      <c r="C37" s="43">
        <v>28</v>
      </c>
      <c r="D37" s="19">
        <v>271.1628</v>
      </c>
      <c r="E37" s="127">
        <f t="shared" si="4"/>
        <v>0.55915892529341704</v>
      </c>
      <c r="F37" s="127">
        <f t="shared" si="1"/>
        <v>11.292848699763596</v>
      </c>
      <c r="G37" s="19">
        <f>IF(D37="na","na",D37*$D$41)</f>
        <v>235.8767722114286</v>
      </c>
      <c r="H37" s="6"/>
      <c r="I37" s="80"/>
      <c r="J37" s="20">
        <v>269.65500000000003</v>
      </c>
      <c r="K37" s="20">
        <v>243.64800000000002</v>
      </c>
      <c r="L37" s="37"/>
      <c r="M37" s="96"/>
      <c r="N37" s="90"/>
      <c r="O37" s="6"/>
      <c r="P37" s="38"/>
      <c r="Q37" s="38"/>
      <c r="R37" s="38"/>
      <c r="S37" s="107">
        <v>44234</v>
      </c>
      <c r="T37" s="108"/>
      <c r="U37" s="108"/>
    </row>
    <row r="38" spans="2:21" s="17" customFormat="1" ht="15" customHeight="1" x14ac:dyDescent="0.35">
      <c r="B38" s="22" t="s">
        <v>14</v>
      </c>
      <c r="C38" s="44">
        <v>29</v>
      </c>
      <c r="D38" s="23">
        <v>225.9299403852786</v>
      </c>
      <c r="E38" s="130">
        <f t="shared" si="4"/>
        <v>-0.45686212420990557</v>
      </c>
      <c r="F38" s="130">
        <f t="shared" si="1"/>
        <v>-7.3551380063004927</v>
      </c>
      <c r="G38" s="23">
        <f>IF(D38="na","na",D38*$D$41)</f>
        <v>196.53</v>
      </c>
      <c r="H38" s="6"/>
      <c r="I38" s="81"/>
      <c r="J38" s="24">
        <v>226.966866030679</v>
      </c>
      <c r="K38" s="24">
        <v>243.86667055604593</v>
      </c>
      <c r="L38" s="39"/>
      <c r="M38" s="97"/>
      <c r="N38" s="39"/>
      <c r="O38" s="88"/>
      <c r="P38" s="38"/>
      <c r="Q38" s="38"/>
      <c r="R38" s="38"/>
      <c r="S38" s="107">
        <v>44227</v>
      </c>
      <c r="T38" s="108"/>
      <c r="U38" s="109" t="e">
        <v>#N/A</v>
      </c>
    </row>
    <row r="39" spans="2:21" s="17" customFormat="1" ht="15" customHeight="1" x14ac:dyDescent="0.35">
      <c r="B39" s="61" t="s">
        <v>51</v>
      </c>
      <c r="C39" s="62">
        <v>31</v>
      </c>
      <c r="D39" s="132">
        <v>146.0913968602668</v>
      </c>
      <c r="E39" s="133">
        <f t="shared" ref="E39" si="5">IF(D39="na","na",IF(D39="","",IF(J39="","",D39/J39*100-100)))</f>
        <v>-0.42277572745787495</v>
      </c>
      <c r="F39" s="133">
        <f t="shared" si="1"/>
        <v>-21.85130352761621</v>
      </c>
      <c r="G39" s="132">
        <f>IF(D39="na","na",D39*$D$41)</f>
        <v>127.0807320888358</v>
      </c>
      <c r="H39" s="82"/>
      <c r="I39" s="83"/>
      <c r="J39" s="63">
        <v>146.71165814023468</v>
      </c>
      <c r="K39" s="63">
        <v>186.94028621692064</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0.86987142857142863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66</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46047</v>
      </c>
      <c r="F7" s="144"/>
      <c r="G7" s="145"/>
      <c r="H7" s="77"/>
      <c r="I7" s="36"/>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62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c r="C10" s="50"/>
      <c r="D10" s="123" t="s">
        <v>0</v>
      </c>
      <c r="E10" s="124" t="s">
        <v>27</v>
      </c>
      <c r="F10" s="125" t="s">
        <v>28</v>
      </c>
      <c r="G10" s="139" t="s">
        <v>5</v>
      </c>
      <c r="H10" s="85"/>
      <c r="I10" s="86"/>
      <c r="J10" s="112">
        <f>$D$7-7</f>
        <v>46040</v>
      </c>
      <c r="K10" s="112">
        <f>$D$7-364</f>
        <v>45683</v>
      </c>
      <c r="L10" s="40"/>
      <c r="M10" s="99"/>
      <c r="N10" s="40"/>
      <c r="O10" s="6"/>
      <c r="P10" s="6"/>
      <c r="Q10" s="6"/>
      <c r="R10" s="6"/>
      <c r="S10" s="101">
        <v>44115</v>
      </c>
      <c r="T10" s="91"/>
      <c r="U10" s="91"/>
      <c r="V10" s="6"/>
    </row>
    <row r="11" spans="1:15421" s="25" customFormat="1" ht="15" customHeight="1" x14ac:dyDescent="0.35">
      <c r="B11" s="18" t="s">
        <v>46</v>
      </c>
      <c r="C11" s="19"/>
      <c r="D11" s="19">
        <v>0.93</v>
      </c>
      <c r="E11" s="127">
        <f>IF(J11="","na",IF(D11/J11*100-100&lt;0.05,IF(D11/J11*100-100&gt;-0.05,"-",D11/J11*100-100),D11/J11*100-100))</f>
        <v>-2.1052631578947256</v>
      </c>
      <c r="F11" s="127">
        <f>IF(K11="","na",IF(D11/K11*100-100&lt;0.05,IF(D11/K11*100-100&gt;-0.05,"-",D11/K11*100-100),D11/K11*100-100))</f>
        <v>-13.8888888888889</v>
      </c>
      <c r="G11" s="19">
        <v>80.898042857142869</v>
      </c>
      <c r="H11" s="128"/>
      <c r="I11" s="129"/>
      <c r="J11" s="19">
        <v>0.95</v>
      </c>
      <c r="K11" s="19">
        <v>1.08</v>
      </c>
      <c r="L11" s="37"/>
      <c r="M11" s="100"/>
      <c r="N11" s="37"/>
      <c r="O11" s="6"/>
      <c r="P11" s="6"/>
      <c r="Q11" s="6"/>
      <c r="R11" s="6"/>
      <c r="S11" s="101">
        <v>44101</v>
      </c>
      <c r="T11" s="91"/>
      <c r="U11" s="91"/>
      <c r="V11" s="6"/>
    </row>
    <row r="12" spans="1:15421" s="17" customFormat="1" ht="15" customHeight="1" x14ac:dyDescent="0.35">
      <c r="B12" s="22" t="s">
        <v>61</v>
      </c>
      <c r="C12" s="23"/>
      <c r="D12" s="23">
        <v>0.6492612382434948</v>
      </c>
      <c r="E12" s="130" t="str">
        <f>IF(J12="","na",IF(D12/J12*100-100&lt;0.05,IF(D12/J12*100-100&gt;-0.05,"-",D12/J12*100-100),D12/J12*100-100))</f>
        <v>-</v>
      </c>
      <c r="F12" s="130">
        <f>IF(K12="","na",IF(D12/K12*100-100&lt;0.05,IF(D12/K12*100-100&gt;-0.05,"-",D12/K12*100-100),D12/K12*100-100))</f>
        <v>-29.79389021768651</v>
      </c>
      <c r="G12" s="23">
        <v>56.477380082692349</v>
      </c>
      <c r="H12" s="128"/>
      <c r="I12" s="131"/>
      <c r="J12" s="23">
        <v>0.64908993576017127</v>
      </c>
      <c r="K12" s="23">
        <v>0.92479307037043423</v>
      </c>
      <c r="L12" s="39"/>
      <c r="M12" s="98"/>
      <c r="N12" s="39"/>
      <c r="O12" s="6"/>
      <c r="P12" s="38"/>
      <c r="Q12" s="38"/>
      <c r="R12" s="38"/>
      <c r="S12" s="107">
        <v>44094</v>
      </c>
      <c r="T12" s="108"/>
      <c r="U12" s="108"/>
      <c r="V12" s="38"/>
      <c r="AB12" s="21"/>
    </row>
    <row r="13" spans="1:15421" s="25" customFormat="1" ht="15" customHeight="1" x14ac:dyDescent="0.35">
      <c r="B13" s="18" t="s">
        <v>47</v>
      </c>
      <c r="C13" s="19"/>
      <c r="D13" s="19">
        <v>1.01</v>
      </c>
      <c r="E13" s="127">
        <f>IF(J13="","na",IF(D13/J13*100-100&lt;0.05,IF(D13/J13*100-100&gt;-0.05,"-",D13/J13*100-100),D13/J13*100-100))</f>
        <v>-1.9417475728155296</v>
      </c>
      <c r="F13" s="127">
        <f>IF(K13="","na",IF(D13/K13*100-100&lt;0.05,IF(D13/K13*100-100&gt;-0.05,"-",D13/K13*100-100),D13/K13*100-100))</f>
        <v>-12.931034482758619</v>
      </c>
      <c r="G13" s="19">
        <v>87.8570142857143</v>
      </c>
      <c r="H13" s="128"/>
      <c r="I13" s="129"/>
      <c r="J13" s="19">
        <v>1.03</v>
      </c>
      <c r="K13" s="19">
        <v>1.1599999999999999</v>
      </c>
      <c r="L13" s="37"/>
      <c r="M13" s="100"/>
      <c r="N13" s="37"/>
      <c r="O13" s="6"/>
      <c r="P13" s="6"/>
      <c r="Q13" s="6"/>
      <c r="R13" s="6"/>
      <c r="S13" s="101">
        <v>44087</v>
      </c>
      <c r="T13" s="91"/>
      <c r="U13" s="91"/>
      <c r="V13" s="6"/>
    </row>
    <row r="14" spans="1:15421" s="17" customFormat="1" ht="15" customHeight="1" x14ac:dyDescent="0.35">
      <c r="B14" s="22" t="s">
        <v>48</v>
      </c>
      <c r="C14" s="23"/>
      <c r="D14" s="23">
        <v>0.91900000000000004</v>
      </c>
      <c r="E14" s="130">
        <f>IF(J14="","na",IF(D14/J14*100-100&lt;0.05,IF(D14/J14*100-100&gt;-0.05,"-",D14/J14*100-100),D14/J14*100-100))</f>
        <v>-1.1827956989247355</v>
      </c>
      <c r="F14" s="130">
        <f>IF(K14="","na",IF(D14/K14*100-100&lt;0.05,IF(D14/K14*100-100&gt;-0.05,"-",D14/K14*100-100),D14/K14*100-100))</f>
        <v>-23.607647547797171</v>
      </c>
      <c r="G14" s="23">
        <v>79.9411842857143</v>
      </c>
      <c r="H14" s="128"/>
      <c r="I14" s="131"/>
      <c r="J14" s="23">
        <v>0.93</v>
      </c>
      <c r="K14" s="23">
        <v>1.2030000000000001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49</v>
      </c>
      <c r="C16" s="58"/>
      <c r="D16" s="110">
        <v>0.86987142857142863</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45</v>
      </c>
    </row>
    <row r="6" spans="1:11" s="1" customFormat="1" ht="15" customHeight="1" x14ac:dyDescent="0.25">
      <c r="A6" s="5" t="s">
        <v>70</v>
      </c>
    </row>
    <row r="7" spans="1:11" s="1" customFormat="1" ht="15" customHeight="1" x14ac:dyDescent="0.25">
      <c r="A7" s="5" t="s">
        <v>52</v>
      </c>
    </row>
    <row r="8" spans="1:11" s="1" customFormat="1" ht="15" customHeight="1" x14ac:dyDescent="0.25">
      <c r="A8" s="5"/>
    </row>
    <row r="9" spans="1:11" s="1" customFormat="1" ht="15.75" customHeight="1" x14ac:dyDescent="0.25">
      <c r="A9" s="147" t="s">
        <v>63</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68</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55</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53</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54</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75</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58</v>
      </c>
      <c r="B37" s="74" t="s">
        <v>59</v>
      </c>
      <c r="C37" s="68"/>
      <c r="D37" s="68"/>
      <c r="E37" s="68"/>
      <c r="F37" s="68"/>
      <c r="G37" s="68"/>
      <c r="H37" s="68"/>
      <c r="I37" s="68"/>
      <c r="J37" s="68"/>
      <c r="K37" s="68"/>
    </row>
    <row r="38" spans="1:12" s="1" customFormat="1" ht="15" customHeight="1" x14ac:dyDescent="0.25">
      <c r="A38" s="149" t="s">
        <v>33</v>
      </c>
      <c r="B38" s="150" t="s">
        <v>65</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7.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64</v>
      </c>
      <c r="C44" s="147"/>
      <c r="D44" s="147"/>
      <c r="E44" s="147"/>
      <c r="F44" s="147"/>
      <c r="G44" s="147"/>
      <c r="H44" s="147"/>
      <c r="I44" s="147"/>
      <c r="J44" s="147"/>
      <c r="K44" s="147"/>
      <c r="L44" s="147"/>
    </row>
    <row r="45" spans="1:12" s="1" customFormat="1" ht="15" customHeight="1" x14ac:dyDescent="0.25">
      <c r="A45" s="72" t="s">
        <v>35</v>
      </c>
      <c r="B45" s="73" t="s">
        <v>57</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2026-01-29T16:05:21Z</dcterms:modified>
</cp:coreProperties>
</file>